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5\"/>
    </mc:Choice>
  </mc:AlternateContent>
  <xr:revisionPtr revIDLastSave="0" documentId="13_ncr:1_{263CF328-65C1-4CA9-BC70-44D428669714}" xr6:coauthVersionLast="44" xr6:coauthVersionMax="44" xr10:uidLastSave="{00000000-0000-0000-0000-000000000000}"/>
  <bookViews>
    <workbookView xWindow="28680" yWindow="1995" windowWidth="25440" windowHeight="15390" xr2:uid="{00000000-000D-0000-FFFF-FFFF00000000}"/>
  </bookViews>
  <sheets>
    <sheet name="Calibration" sheetId="8" r:id="rId1"/>
    <sheet name="0.075 Set 5_4" sheetId="1" r:id="rId2"/>
    <sheet name="0.075 Set 5_5" sheetId="9" r:id="rId3"/>
    <sheet name="0.075 Set 5_6" sheetId="10" r:id="rId4"/>
    <sheet name="Sheet1" sheetId="11" r:id="rId5"/>
    <sheet name="Sheet2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8" l="1"/>
  <c r="D25" i="8"/>
  <c r="B26" i="8"/>
  <c r="B25" i="8"/>
  <c r="D16" i="12" l="1"/>
  <c r="B16" i="12"/>
  <c r="J10" i="12"/>
  <c r="G10" i="12"/>
  <c r="D10" i="12"/>
  <c r="E10" i="12" s="1"/>
  <c r="J9" i="12"/>
  <c r="G9" i="12"/>
  <c r="D9" i="12"/>
  <c r="M9" i="12" s="1"/>
  <c r="D16" i="11"/>
  <c r="B16" i="11"/>
  <c r="E16" i="11" s="1"/>
  <c r="G10" i="11"/>
  <c r="J10" i="11" s="1"/>
  <c r="D10" i="11"/>
  <c r="E10" i="11" s="1"/>
  <c r="G9" i="11"/>
  <c r="J9" i="11" s="1"/>
  <c r="D9" i="11"/>
  <c r="M9" i="11" s="1"/>
  <c r="E16" i="12" l="1"/>
  <c r="E9" i="11"/>
  <c r="E17" i="11" s="1"/>
  <c r="E21" i="11" s="1"/>
  <c r="E9" i="12"/>
  <c r="D16" i="10"/>
  <c r="B16" i="10"/>
  <c r="E16" i="10" s="1"/>
  <c r="J10" i="10"/>
  <c r="G10" i="10"/>
  <c r="D10" i="10"/>
  <c r="E10" i="10" s="1"/>
  <c r="G9" i="10"/>
  <c r="J9" i="10" s="1"/>
  <c r="D9" i="10"/>
  <c r="E9" i="10" s="1"/>
  <c r="D16" i="9"/>
  <c r="B16" i="9"/>
  <c r="E16" i="9" s="1"/>
  <c r="J10" i="9"/>
  <c r="G10" i="9"/>
  <c r="D10" i="9"/>
  <c r="E10" i="9" s="1"/>
  <c r="M9" i="9"/>
  <c r="J9" i="9"/>
  <c r="G9" i="9"/>
  <c r="D9" i="9"/>
  <c r="E9" i="9" s="1"/>
  <c r="D16" i="1"/>
  <c r="D10" i="1"/>
  <c r="D9" i="1"/>
  <c r="M9" i="1" s="1"/>
  <c r="B16" i="1"/>
  <c r="G10" i="1"/>
  <c r="J10" i="1" s="1"/>
  <c r="G9" i="1"/>
  <c r="J9" i="1" s="1"/>
  <c r="F10" i="11" l="1"/>
  <c r="I10" i="11" s="1"/>
  <c r="K10" i="11" s="1"/>
  <c r="F9" i="11"/>
  <c r="I9" i="11" s="1"/>
  <c r="K9" i="11" s="1"/>
  <c r="M10" i="11" s="1"/>
  <c r="M16" i="11" s="1"/>
  <c r="F10" i="12"/>
  <c r="I10" i="12" s="1"/>
  <c r="K10" i="12" s="1"/>
  <c r="E17" i="12"/>
  <c r="E21" i="12" s="1"/>
  <c r="F9" i="12"/>
  <c r="I9" i="12" s="1"/>
  <c r="K9" i="12" s="1"/>
  <c r="M10" i="12" s="1"/>
  <c r="E17" i="10"/>
  <c r="E21" i="10" s="1"/>
  <c r="F9" i="10"/>
  <c r="I9" i="10" s="1"/>
  <c r="K9" i="10" s="1"/>
  <c r="M10" i="10" s="1"/>
  <c r="F10" i="10"/>
  <c r="I10" i="10" s="1"/>
  <c r="K10" i="10" s="1"/>
  <c r="M9" i="10"/>
  <c r="F10" i="9"/>
  <c r="I10" i="9" s="1"/>
  <c r="K10" i="9" s="1"/>
  <c r="F9" i="9"/>
  <c r="I9" i="9" s="1"/>
  <c r="K9" i="9" s="1"/>
  <c r="M10" i="9" s="1"/>
  <c r="M16" i="9"/>
  <c r="E17" i="9"/>
  <c r="E21" i="9" s="1"/>
  <c r="M15" i="9"/>
  <c r="E16" i="1"/>
  <c r="E9" i="1"/>
  <c r="E10" i="1"/>
  <c r="M15" i="11" l="1"/>
  <c r="M16" i="12"/>
  <c r="M15" i="12"/>
  <c r="M16" i="10"/>
  <c r="M15" i="10"/>
  <c r="E17" i="1"/>
  <c r="E21" i="1" s="1"/>
  <c r="F10" i="1"/>
  <c r="I10" i="1" s="1"/>
  <c r="K10" i="1" s="1"/>
  <c r="F9" i="1"/>
  <c r="I9" i="1" s="1"/>
  <c r="K9" i="1" s="1"/>
  <c r="M10" i="1" s="1"/>
  <c r="M16" i="1" l="1"/>
  <c r="M15" i="1"/>
</calcChain>
</file>

<file path=xl/sharedStrings.xml><?xml version="1.0" encoding="utf-8"?>
<sst xmlns="http://schemas.openxmlformats.org/spreadsheetml/2006/main" count="159" uniqueCount="37">
  <si>
    <t>Calibration</t>
  </si>
  <si>
    <t>Permeate</t>
  </si>
  <si>
    <t>Feed left</t>
  </si>
  <si>
    <t>Sample</t>
  </si>
  <si>
    <t>Volume (mL)</t>
  </si>
  <si>
    <t>Abs.</t>
  </si>
  <si>
    <t>1st permeate</t>
  </si>
  <si>
    <t>2nd permeate</t>
  </si>
  <si>
    <t>ave</t>
  </si>
  <si>
    <t>Retentate</t>
  </si>
  <si>
    <t>std</t>
  </si>
  <si>
    <t>mass balance</t>
  </si>
  <si>
    <t>Desorption/Fouling</t>
  </si>
  <si>
    <t>Abs</t>
  </si>
  <si>
    <t>Conc. (g/L)</t>
  </si>
  <si>
    <t>Conc.=0.0128*Abs.+0.00007</t>
  </si>
  <si>
    <t>Feed Concentration</t>
  </si>
  <si>
    <t>10 mg/L</t>
  </si>
  <si>
    <t>Feed Volume</t>
  </si>
  <si>
    <t>100 mL</t>
  </si>
  <si>
    <t>Dead Volume</t>
  </si>
  <si>
    <t>1 mL</t>
  </si>
  <si>
    <t>Conc. (mg/mL)</t>
  </si>
  <si>
    <t>Dye amount (mg)</t>
  </si>
  <si>
    <t>Sum of permeated dye (mg)</t>
  </si>
  <si>
    <t>Sum of permeated volume (mL)</t>
  </si>
  <si>
    <t>Dye left in feed (mg)</t>
  </si>
  <si>
    <t>Volume left in feed (mL)</t>
  </si>
  <si>
    <t>Dye conc in feed (mg/mL)</t>
  </si>
  <si>
    <t>Dye rejection</t>
  </si>
  <si>
    <t>mass balance including desorption</t>
  </si>
  <si>
    <t>Dye Rejection</t>
  </si>
  <si>
    <t>Mass Balance</t>
  </si>
  <si>
    <t>set 5_4</t>
  </si>
  <si>
    <t>set 5_6</t>
  </si>
  <si>
    <t>set 5_5</t>
  </si>
  <si>
    <t>reuse membranes for acid red rejection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</si>
</sst>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0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Calibration Curve</a:t>
            </a:r>
            <a:r>
              <a:rPr lang="en-GB" baseline="0"/>
              <a:t> for Methyl Orange (MW 327)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5263342082239726E-2"/>
                  <c:y val="-3.35462233887430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Calibration!$A$4:$A$10</c:f>
              <c:numCache>
                <c:formatCode>General</c:formatCode>
                <c:ptCount val="7"/>
                <c:pt idx="0">
                  <c:v>1.5652999999999999</c:v>
                </c:pt>
                <c:pt idx="1">
                  <c:v>0.77070000000000005</c:v>
                </c:pt>
                <c:pt idx="2">
                  <c:v>0.58179999999999998</c:v>
                </c:pt>
                <c:pt idx="3">
                  <c:v>0.3871</c:v>
                </c:pt>
                <c:pt idx="4">
                  <c:v>0.1913</c:v>
                </c:pt>
                <c:pt idx="5">
                  <c:v>7.0199999999999999E-2</c:v>
                </c:pt>
                <c:pt idx="6">
                  <c:v>4.0099999999999997E-2</c:v>
                </c:pt>
              </c:numCache>
            </c:numRef>
          </c:xVal>
          <c:yVal>
            <c:numRef>
              <c:f>Calibration!$B$4:$B$10</c:f>
              <c:numCache>
                <c:formatCode>General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7.4999999999999997E-3</c:v>
                </c:pt>
                <c:pt idx="3">
                  <c:v>5.0000000000000001E-3</c:v>
                </c:pt>
                <c:pt idx="4">
                  <c:v>2.5000000000000001E-3</c:v>
                </c:pt>
                <c:pt idx="5">
                  <c:v>1E-3</c:v>
                </c:pt>
                <c:pt idx="6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E-469F-A6B1-A3AFE2709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382576"/>
        <c:axId val="857388808"/>
      </c:scatterChart>
      <c:valAx>
        <c:axId val="85738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</a:t>
                </a:r>
                <a:r>
                  <a:rPr lang="en-GB" baseline="0"/>
                  <a:t> (a.u)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8808"/>
        <c:crosses val="autoZero"/>
        <c:crossBetween val="midCat"/>
      </c:valAx>
      <c:valAx>
        <c:axId val="85738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</xdr:row>
      <xdr:rowOff>47625</xdr:rowOff>
    </xdr:from>
    <xdr:to>
      <xdr:col>8</xdr:col>
      <xdr:colOff>847725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abSelected="1" workbookViewId="0">
      <selection activeCell="B25" sqref="B25"/>
    </sheetView>
  </sheetViews>
  <sheetFormatPr defaultRowHeight="15" x14ac:dyDescent="0.25"/>
  <cols>
    <col min="1" max="1" width="19.28515625" bestFit="1" customWidth="1"/>
    <col min="2" max="2" width="13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3" x14ac:dyDescent="0.25">
      <c r="A1" s="1" t="s">
        <v>0</v>
      </c>
      <c r="C1" t="s">
        <v>15</v>
      </c>
    </row>
    <row r="3" spans="1:3" x14ac:dyDescent="0.25">
      <c r="A3" t="s">
        <v>13</v>
      </c>
      <c r="B3" t="s">
        <v>14</v>
      </c>
    </row>
    <row r="4" spans="1:3" x14ac:dyDescent="0.25">
      <c r="A4">
        <v>1.5652999999999999</v>
      </c>
      <c r="B4">
        <v>0.02</v>
      </c>
    </row>
    <row r="5" spans="1:3" x14ac:dyDescent="0.25">
      <c r="A5">
        <v>0.77070000000000005</v>
      </c>
      <c r="B5">
        <v>0.01</v>
      </c>
    </row>
    <row r="6" spans="1:3" x14ac:dyDescent="0.25">
      <c r="A6">
        <v>0.58179999999999998</v>
      </c>
      <c r="B6">
        <v>7.4999999999999997E-3</v>
      </c>
    </row>
    <row r="7" spans="1:3" x14ac:dyDescent="0.25">
      <c r="A7">
        <v>0.3871</v>
      </c>
      <c r="B7">
        <v>5.0000000000000001E-3</v>
      </c>
    </row>
    <row r="8" spans="1:3" x14ac:dyDescent="0.25">
      <c r="A8">
        <v>0.1913</v>
      </c>
      <c r="B8">
        <v>2.5000000000000001E-3</v>
      </c>
    </row>
    <row r="9" spans="1:3" x14ac:dyDescent="0.25">
      <c r="A9">
        <v>7.0199999999999999E-2</v>
      </c>
      <c r="B9">
        <v>1E-3</v>
      </c>
    </row>
    <row r="10" spans="1:3" x14ac:dyDescent="0.25">
      <c r="A10">
        <v>4.0099999999999997E-2</v>
      </c>
      <c r="B10">
        <v>5.0000000000000001E-4</v>
      </c>
    </row>
    <row r="18" spans="1:4" x14ac:dyDescent="0.25">
      <c r="A18" s="1" t="s">
        <v>3</v>
      </c>
      <c r="B18" s="1" t="s">
        <v>31</v>
      </c>
      <c r="C18" s="1" t="s">
        <v>10</v>
      </c>
      <c r="D18" s="1" t="s">
        <v>32</v>
      </c>
    </row>
    <row r="19" spans="1:4" x14ac:dyDescent="0.25">
      <c r="A19" t="s">
        <v>33</v>
      </c>
      <c r="B19" s="7">
        <v>0.39970640122129819</v>
      </c>
      <c r="C19" s="7">
        <v>1.6854029823761118E-2</v>
      </c>
      <c r="D19" s="7">
        <v>0.99407160000000017</v>
      </c>
    </row>
    <row r="20" spans="1:4" x14ac:dyDescent="0.25">
      <c r="A20" t="s">
        <v>35</v>
      </c>
      <c r="B20" s="7">
        <v>0.41600553131979201</v>
      </c>
      <c r="C20" s="7">
        <v>3.2179678212144014E-2</v>
      </c>
      <c r="D20" s="7">
        <v>1.2110244320000001</v>
      </c>
    </row>
    <row r="21" spans="1:4" x14ac:dyDescent="0.25">
      <c r="A21" t="s">
        <v>34</v>
      </c>
      <c r="B21" s="7">
        <v>0.41305073433751766</v>
      </c>
      <c r="C21" s="7">
        <v>2.0790729283932444E-2</v>
      </c>
      <c r="D21" s="7">
        <v>0.99541304000000008</v>
      </c>
    </row>
    <row r="23" spans="1:4" x14ac:dyDescent="0.25">
      <c r="A23" s="8" t="s">
        <v>36</v>
      </c>
      <c r="B23" s="7">
        <v>0.66949079850334314</v>
      </c>
      <c r="C23" s="7">
        <v>4.4502451214831632E-3</v>
      </c>
      <c r="D23" s="7">
        <v>1.0038188000000001</v>
      </c>
    </row>
    <row r="24" spans="1:4" x14ac:dyDescent="0.25">
      <c r="A24" s="8"/>
      <c r="B24" s="7">
        <v>0.68393911749538994</v>
      </c>
      <c r="C24" s="7">
        <v>1.7113232154702927E-2</v>
      </c>
      <c r="D24" s="7">
        <v>0.9803052000000001</v>
      </c>
    </row>
    <row r="25" spans="1:4" x14ac:dyDescent="0.25">
      <c r="A25" t="s">
        <v>8</v>
      </c>
      <c r="B25" s="7">
        <f>AVERAGE(B23:B24)</f>
        <v>0.67671495799936654</v>
      </c>
      <c r="D25" s="7">
        <f>AVERAGE(D23:D24)</f>
        <v>0.99206200000000011</v>
      </c>
    </row>
    <row r="26" spans="1:4" x14ac:dyDescent="0.25">
      <c r="A26" t="s">
        <v>10</v>
      </c>
      <c r="B26" s="7">
        <f>STDEV(B23:B24)</f>
        <v>1.0216504336022671E-2</v>
      </c>
      <c r="D26" s="7">
        <f>STDEV(D23:D24)</f>
        <v>1.6626626010108021E-2</v>
      </c>
    </row>
  </sheetData>
  <mergeCells count="1">
    <mergeCell ref="A23:A24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sqref="A1:XFD1048576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9" t="s">
        <v>1</v>
      </c>
      <c r="C7" s="9"/>
      <c r="D7" s="9"/>
      <c r="E7" s="9"/>
      <c r="F7" s="9"/>
      <c r="G7" s="9"/>
      <c r="H7" s="5"/>
      <c r="I7" s="9" t="s">
        <v>2</v>
      </c>
      <c r="J7" s="9"/>
      <c r="K7" s="9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0.45419999999999999</v>
      </c>
      <c r="D9">
        <f>C9*0.0128+0.00007</f>
        <v>5.88376E-3</v>
      </c>
      <c r="E9">
        <f>B9*D9</f>
        <v>5.8837600000000004E-2</v>
      </c>
      <c r="F9">
        <f>SUM(E9)</f>
        <v>5.8837600000000004E-2</v>
      </c>
      <c r="G9">
        <f>SUM(B9)</f>
        <v>10</v>
      </c>
      <c r="I9">
        <f>0.01*100-F9</f>
        <v>0.94116239999999995</v>
      </c>
      <c r="J9">
        <f>101-G9</f>
        <v>91</v>
      </c>
      <c r="K9">
        <f>I9/J9</f>
        <v>1.0342443956043956E-2</v>
      </c>
      <c r="M9" s="3">
        <f>1-D9/0.01</f>
        <v>0.41162399999999999</v>
      </c>
    </row>
    <row r="10" spans="1:13" x14ac:dyDescent="0.25">
      <c r="A10" t="s">
        <v>7</v>
      </c>
      <c r="B10">
        <v>10</v>
      </c>
      <c r="C10">
        <v>0.48920000000000002</v>
      </c>
      <c r="D10">
        <f>C10*0.0128+0.00007</f>
        <v>6.3317600000000005E-3</v>
      </c>
      <c r="E10">
        <f>B10*D10</f>
        <v>6.3317600000000002E-2</v>
      </c>
      <c r="F10">
        <f>SUM(E9:E10)</f>
        <v>0.12215520000000001</v>
      </c>
      <c r="G10">
        <f>SUM(B9:B10)</f>
        <v>20</v>
      </c>
      <c r="I10">
        <f t="shared" ref="I10" si="0">0.01*100-F10</f>
        <v>0.87784479999999998</v>
      </c>
      <c r="J10">
        <f t="shared" ref="J10" si="1">101-G10</f>
        <v>81</v>
      </c>
      <c r="K10">
        <f t="shared" ref="K10" si="2">I10/J10</f>
        <v>1.0837590123456789E-2</v>
      </c>
      <c r="M10" s="3">
        <f>1-D10/K9</f>
        <v>0.38778880244259639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0.39970640122129819</v>
      </c>
    </row>
    <row r="16" spans="1:13" x14ac:dyDescent="0.25">
      <c r="A16" t="s">
        <v>9</v>
      </c>
      <c r="B16">
        <f>101-B9-B10-B11-B12-B13-B14</f>
        <v>81</v>
      </c>
      <c r="C16">
        <v>0.83550000000000002</v>
      </c>
      <c r="D16">
        <f>C16*0.0128+0.00007</f>
        <v>1.0764400000000002E-2</v>
      </c>
      <c r="E16">
        <f>B16*D16</f>
        <v>0.87191640000000015</v>
      </c>
      <c r="L16" s="4" t="s">
        <v>10</v>
      </c>
      <c r="M16" s="3">
        <f>STDEV(M9:M14)</f>
        <v>1.6854029823761118E-2</v>
      </c>
    </row>
    <row r="17" spans="1:5" x14ac:dyDescent="0.25">
      <c r="D17" s="2" t="s">
        <v>11</v>
      </c>
      <c r="E17">
        <f>SUM(E9:E16)</f>
        <v>0.99407160000000017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0.99407160000000017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9" t="s">
        <v>1</v>
      </c>
      <c r="C7" s="9"/>
      <c r="D7" s="9"/>
      <c r="E7" s="9"/>
      <c r="F7" s="9"/>
      <c r="G7" s="9"/>
      <c r="H7" s="5"/>
      <c r="I7" s="9" t="s">
        <v>2</v>
      </c>
      <c r="J7" s="9"/>
      <c r="K7" s="9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0.433</v>
      </c>
      <c r="D9">
        <f>C9*0.0128+0.00007</f>
        <v>5.6124E-3</v>
      </c>
      <c r="E9">
        <f>B9*D9</f>
        <v>5.6124E-2</v>
      </c>
      <c r="F9">
        <f>SUM(E9)</f>
        <v>5.6124E-2</v>
      </c>
      <c r="G9">
        <f>SUM(B9)</f>
        <v>10</v>
      </c>
      <c r="I9">
        <f>0.01*100-F9</f>
        <v>0.94387600000000005</v>
      </c>
      <c r="J9">
        <f>101-G9</f>
        <v>91</v>
      </c>
      <c r="K9">
        <f>I9/J9</f>
        <v>1.0372263736263737E-2</v>
      </c>
      <c r="M9" s="3">
        <f>1-D9/0.01</f>
        <v>0.43876000000000004</v>
      </c>
    </row>
    <row r="10" spans="1:13" x14ac:dyDescent="0.25">
      <c r="A10" t="s">
        <v>7</v>
      </c>
      <c r="B10">
        <v>10</v>
      </c>
      <c r="C10">
        <v>0.48620000000000002</v>
      </c>
      <c r="D10">
        <f>C10*0.0128+0.00007</f>
        <v>6.2933600000000004E-3</v>
      </c>
      <c r="E10">
        <f>B10*D10</f>
        <v>6.2933600000000006E-2</v>
      </c>
      <c r="F10">
        <f>SUM(E9:E10)</f>
        <v>0.11905760000000001</v>
      </c>
      <c r="G10">
        <f>SUM(B9:B10)</f>
        <v>20</v>
      </c>
      <c r="I10">
        <f t="shared" ref="I10" si="0">0.01*100-F10</f>
        <v>0.88094240000000001</v>
      </c>
      <c r="J10">
        <f t="shared" ref="J10" si="1">101-G10</f>
        <v>81</v>
      </c>
      <c r="K10">
        <f t="shared" ref="K10" si="2">I10/J10</f>
        <v>1.0875832098765432E-2</v>
      </c>
      <c r="M10" s="3">
        <f>1-D10/K9</f>
        <v>0.39325106263958398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0.41600553131979201</v>
      </c>
    </row>
    <row r="16" spans="1:13" x14ac:dyDescent="0.25">
      <c r="A16" t="s">
        <v>9</v>
      </c>
      <c r="B16">
        <f>101-B9-B10-B11-B12-B13-B14</f>
        <v>81</v>
      </c>
      <c r="C16">
        <v>1.0477399999999999</v>
      </c>
      <c r="D16">
        <f>C16*0.0128+0.00007</f>
        <v>1.3481072E-2</v>
      </c>
      <c r="E16">
        <f>B16*D16</f>
        <v>1.091966832</v>
      </c>
      <c r="L16" s="4" t="s">
        <v>10</v>
      </c>
      <c r="M16" s="3">
        <f>STDEV(M9:M14)</f>
        <v>3.2179678212144014E-2</v>
      </c>
    </row>
    <row r="17" spans="1:5" x14ac:dyDescent="0.25">
      <c r="D17" s="2" t="s">
        <v>11</v>
      </c>
      <c r="E17">
        <f>SUM(E9:E16)</f>
        <v>1.2110244320000001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1.2110244320000001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9" t="s">
        <v>1</v>
      </c>
      <c r="C7" s="9"/>
      <c r="D7" s="9"/>
      <c r="E7" s="9"/>
      <c r="F7" s="9"/>
      <c r="G7" s="9"/>
      <c r="H7" s="5"/>
      <c r="I7" s="9" t="s">
        <v>2</v>
      </c>
      <c r="J7" s="9"/>
      <c r="K7" s="9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0.44159999999999999</v>
      </c>
      <c r="D9">
        <f>C9*0.0128+0.00007</f>
        <v>5.7224800000000003E-3</v>
      </c>
      <c r="E9">
        <f>B9*D9</f>
        <v>5.7224800000000006E-2</v>
      </c>
      <c r="F9">
        <f>SUM(E9)</f>
        <v>5.7224800000000006E-2</v>
      </c>
      <c r="G9">
        <f>SUM(B9)</f>
        <v>10</v>
      </c>
      <c r="I9">
        <f>0.01*100-F9</f>
        <v>0.94277520000000004</v>
      </c>
      <c r="J9">
        <f>101-G9</f>
        <v>91</v>
      </c>
      <c r="K9">
        <f>I9/J9</f>
        <v>1.0360167032967034E-2</v>
      </c>
      <c r="M9" s="3">
        <f>1-D9/0.01</f>
        <v>0.42775200000000002</v>
      </c>
    </row>
    <row r="10" spans="1:13" x14ac:dyDescent="0.25">
      <c r="A10" t="s">
        <v>7</v>
      </c>
      <c r="B10">
        <v>10</v>
      </c>
      <c r="C10">
        <v>0.48149999999999998</v>
      </c>
      <c r="D10">
        <f>C10*0.0128+0.00007</f>
        <v>6.2331999999999995E-3</v>
      </c>
      <c r="E10">
        <f>B10*D10</f>
        <v>6.2331999999999999E-2</v>
      </c>
      <c r="F10">
        <f>SUM(E9:E10)</f>
        <v>0.1195568</v>
      </c>
      <c r="G10">
        <f>SUM(B9:B10)</f>
        <v>20</v>
      </c>
      <c r="I10">
        <f t="shared" ref="I10" si="0">0.01*100-F10</f>
        <v>0.88044319999999998</v>
      </c>
      <c r="J10">
        <f t="shared" ref="J10" si="1">101-G10</f>
        <v>81</v>
      </c>
      <c r="K10">
        <f t="shared" ref="K10" si="2">I10/J10</f>
        <v>1.0869669135802468E-2</v>
      </c>
      <c r="M10" s="3">
        <f>1-D10/K9</f>
        <v>0.39834946867503529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0.41305073433751766</v>
      </c>
    </row>
    <row r="16" spans="1:13" x14ac:dyDescent="0.25">
      <c r="A16" t="s">
        <v>9</v>
      </c>
      <c r="B16">
        <f>101-B9-B10-B11-B12-B13-B14</f>
        <v>81</v>
      </c>
      <c r="C16">
        <v>0.83930000000000005</v>
      </c>
      <c r="D16">
        <f>C16*0.0128+0.00007</f>
        <v>1.0813040000000001E-2</v>
      </c>
      <c r="E16">
        <f>B16*D16</f>
        <v>0.87585624000000006</v>
      </c>
      <c r="L16" s="4" t="s">
        <v>10</v>
      </c>
      <c r="M16" s="3">
        <f>STDEV(M9:M14)</f>
        <v>2.0790729283932444E-2</v>
      </c>
    </row>
    <row r="17" spans="1:5" x14ac:dyDescent="0.25">
      <c r="D17" s="2" t="s">
        <v>11</v>
      </c>
      <c r="E17">
        <f>SUM(E9:E16)</f>
        <v>0.99541304000000008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0.99541304000000008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D9E85-78A5-4070-8D46-6E8F80F7A8C9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9" t="s">
        <v>1</v>
      </c>
      <c r="C7" s="9"/>
      <c r="D7" s="9"/>
      <c r="E7" s="9"/>
      <c r="F7" s="9"/>
      <c r="G7" s="9"/>
      <c r="H7" s="6"/>
      <c r="I7" s="9" t="s">
        <v>2</v>
      </c>
      <c r="J7" s="9"/>
      <c r="K7" s="9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0.25519999999999998</v>
      </c>
      <c r="D9">
        <f>C9*0.0128+0.00007</f>
        <v>3.3365600000000001E-3</v>
      </c>
      <c r="E9">
        <f>B9*D9</f>
        <v>3.3365600000000002E-2</v>
      </c>
      <c r="F9">
        <f>SUM(E9)</f>
        <v>3.3365600000000002E-2</v>
      </c>
      <c r="G9">
        <f>SUM(B9)</f>
        <v>10</v>
      </c>
      <c r="I9">
        <f>0.01*100-F9</f>
        <v>0.9666344</v>
      </c>
      <c r="J9">
        <f>101-G9</f>
        <v>91</v>
      </c>
      <c r="K9">
        <f>I9/J9</f>
        <v>1.0622356043956045E-2</v>
      </c>
      <c r="M9" s="3">
        <f>1-D9/0.01</f>
        <v>0.66634400000000005</v>
      </c>
    </row>
    <row r="10" spans="1:13" x14ac:dyDescent="0.25">
      <c r="A10" t="s">
        <v>7</v>
      </c>
      <c r="B10">
        <v>10</v>
      </c>
      <c r="C10">
        <v>0.26619999999999999</v>
      </c>
      <c r="D10">
        <f>C10*0.0128+0.00007</f>
        <v>3.4773600000000001E-3</v>
      </c>
      <c r="E10">
        <f>B10*D10</f>
        <v>3.4773600000000002E-2</v>
      </c>
      <c r="F10">
        <f>SUM(E9:E10)</f>
        <v>6.8139200000000011E-2</v>
      </c>
      <c r="G10">
        <f>SUM(B9:B10)</f>
        <v>20</v>
      </c>
      <c r="I10">
        <f t="shared" ref="I10" si="0">0.01*100-F10</f>
        <v>0.93186079999999993</v>
      </c>
      <c r="J10">
        <f t="shared" ref="J10" si="1">101-G10</f>
        <v>81</v>
      </c>
      <c r="K10">
        <f t="shared" ref="K10" si="2">I10/J10</f>
        <v>1.1504454320987654E-2</v>
      </c>
      <c r="M10" s="3">
        <f>1-D10/K9</f>
        <v>0.67263759700668624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0.66949079850334314</v>
      </c>
    </row>
    <row r="16" spans="1:13" x14ac:dyDescent="0.25">
      <c r="A16" t="s">
        <v>9</v>
      </c>
      <c r="B16">
        <f>101-B9-B10-B11-B12-B13-B14</f>
        <v>81</v>
      </c>
      <c r="C16">
        <v>0.89700000000000002</v>
      </c>
      <c r="D16">
        <f>C16*0.0128+0.00007</f>
        <v>1.1551600000000002E-2</v>
      </c>
      <c r="E16">
        <f>B16*D16</f>
        <v>0.93567960000000017</v>
      </c>
      <c r="L16" s="4" t="s">
        <v>10</v>
      </c>
      <c r="M16" s="3">
        <f>STDEV(M9:M14)</f>
        <v>4.4502451214831632E-3</v>
      </c>
    </row>
    <row r="17" spans="1:5" x14ac:dyDescent="0.25">
      <c r="D17" s="2" t="s">
        <v>11</v>
      </c>
      <c r="E17">
        <f>SUM(E9:E16)</f>
        <v>1.0038188000000001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1.0038188000000001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6B984A-1B3D-40E4-B146-425B4C2A028B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9" t="s">
        <v>1</v>
      </c>
      <c r="C7" s="9"/>
      <c r="D7" s="9"/>
      <c r="E7" s="9"/>
      <c r="F7" s="9"/>
      <c r="G7" s="9"/>
      <c r="H7" s="6"/>
      <c r="I7" s="9" t="s">
        <v>2</v>
      </c>
      <c r="J7" s="9"/>
      <c r="K7" s="9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0.23200000000000001</v>
      </c>
      <c r="D9">
        <f>C9*0.0128+0.00007</f>
        <v>3.0396000000000004E-3</v>
      </c>
      <c r="E9">
        <f>B9*D9</f>
        <v>3.0396000000000003E-2</v>
      </c>
      <c r="F9">
        <f>SUM(E9)</f>
        <v>3.0396000000000003E-2</v>
      </c>
      <c r="G9">
        <f>SUM(B9)</f>
        <v>10</v>
      </c>
      <c r="I9">
        <f>0.01*100-F9</f>
        <v>0.96960400000000002</v>
      </c>
      <c r="J9">
        <f>101-G9</f>
        <v>91</v>
      </c>
      <c r="K9">
        <f>I9/J9</f>
        <v>1.0654989010989012E-2</v>
      </c>
      <c r="M9" s="3">
        <f>1-D9/0.01</f>
        <v>0.69603999999999999</v>
      </c>
    </row>
    <row r="10" spans="1:13" x14ac:dyDescent="0.25">
      <c r="A10" t="s">
        <v>7</v>
      </c>
      <c r="B10">
        <v>10</v>
      </c>
      <c r="C10">
        <v>0.26769999999999999</v>
      </c>
      <c r="D10">
        <f>C10*0.0128+0.00007</f>
        <v>3.4965600000000001E-3</v>
      </c>
      <c r="E10">
        <f>B10*D10</f>
        <v>3.4965599999999999E-2</v>
      </c>
      <c r="F10">
        <f>SUM(E9:E10)</f>
        <v>6.5361600000000006E-2</v>
      </c>
      <c r="G10">
        <f>SUM(B9:B10)</f>
        <v>20</v>
      </c>
      <c r="I10">
        <f t="shared" ref="I10" si="0">0.01*100-F10</f>
        <v>0.93463839999999998</v>
      </c>
      <c r="J10">
        <f t="shared" ref="J10" si="1">101-G10</f>
        <v>81</v>
      </c>
      <c r="K10">
        <f t="shared" ref="K10" si="2">I10/J10</f>
        <v>1.1538745679012346E-2</v>
      </c>
      <c r="M10" s="3">
        <f>1-D10/K9</f>
        <v>0.67183823499077977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0.68393911749538994</v>
      </c>
    </row>
    <row r="16" spans="1:13" x14ac:dyDescent="0.25">
      <c r="A16" t="s">
        <v>9</v>
      </c>
      <c r="B16">
        <f>101-B9-B10-B11-B12-B13-B14</f>
        <v>81</v>
      </c>
      <c r="C16">
        <v>0.877</v>
      </c>
      <c r="D16">
        <f>C16*0.0128+0.00007</f>
        <v>1.1295600000000001E-2</v>
      </c>
      <c r="E16">
        <f>B16*D16</f>
        <v>0.91494360000000008</v>
      </c>
      <c r="L16" s="4" t="s">
        <v>10</v>
      </c>
      <c r="M16" s="3">
        <f>STDEV(M9:M14)</f>
        <v>1.7113232154702927E-2</v>
      </c>
    </row>
    <row r="17" spans="1:5" x14ac:dyDescent="0.25">
      <c r="D17" s="2" t="s">
        <v>11</v>
      </c>
      <c r="E17">
        <f>SUM(E9:E16)</f>
        <v>0.9803052000000001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0.9803052000000001</v>
      </c>
    </row>
  </sheetData>
  <mergeCells count="2">
    <mergeCell ref="B7:G7"/>
    <mergeCell ref="I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Calibration</vt:lpstr>
      <vt:lpstr>0.075 Set 5_4</vt:lpstr>
      <vt:lpstr>0.075 Set 5_5</vt:lpstr>
      <vt:lpstr>0.075 Set 5_6</vt:lpstr>
      <vt:lpstr>Sheet1</vt:lpstr>
      <vt:lpstr>Sheet2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2019-10-29T17:11:48Z</dcterms:created>
  <dcterms:modified xsi:type="dcterms:W3CDTF">2020-02-10T13:43:46Z</dcterms:modified>
</cp:coreProperties>
</file>